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07\"/>
    </mc:Choice>
  </mc:AlternateContent>
  <xr:revisionPtr revIDLastSave="0" documentId="13_ncr:1_{072791C2-BFC8-411F-B894-774FD31CB605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18-02-01" sheetId="8" r:id="rId8"/>
    <sheet name="ОСР 518-12-01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G68" i="2"/>
  <c r="G69" i="2" s="1"/>
  <c r="G70" i="2" s="1"/>
  <c r="G72" i="2" s="1"/>
  <c r="G73" i="2" s="1"/>
  <c r="G74" i="2" s="1"/>
  <c r="F68" i="2"/>
  <c r="F69" i="2" s="1"/>
  <c r="F70" i="2" s="1"/>
  <c r="F72" i="2" s="1"/>
  <c r="F73" i="2" s="1"/>
  <c r="F74" i="2" s="1"/>
  <c r="C38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H33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42" i="2"/>
  <c r="H60" i="2"/>
  <c r="H39" i="2"/>
  <c r="H23" i="2"/>
  <c r="C39" i="1"/>
  <c r="C31" i="1"/>
  <c r="D70" i="2"/>
  <c r="H69" i="2"/>
  <c r="H68" i="2"/>
  <c r="H70" i="2" l="1"/>
  <c r="D72" i="2"/>
  <c r="H72" i="2" l="1"/>
  <c r="D73" i="2"/>
  <c r="D74" i="2" l="1"/>
  <c r="H73" i="2"/>
  <c r="G5" i="11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<sst xmlns="http://schemas.openxmlformats.org/spreadsheetml/2006/main" count="368" uniqueCount="161">
  <si>
    <t>СВОДКА ЗАТРАТ</t>
  </si>
  <si>
    <t>P_0907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</si>
  <si>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</si>
  <si>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</si>
  <si>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</si>
  <si>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</si>
  <si>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</si>
  <si>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</si>
  <si>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</si>
  <si>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</si>
  <si>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</si>
  <si>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</si>
  <si>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</si>
  <si>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</si>
  <si>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</si>
  <si>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</si>
  <si>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</si>
  <si>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</si>
  <si>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</si>
  <si>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</si>
  <si>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</si>
  <si>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</si>
  <si>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</si>
  <si>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</si>
  <si>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</si>
  <si>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</si>
  <si>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</si>
  <si>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</si>
  <si>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</si>
  <si>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</si>
  <si>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</si>
  <si>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</si>
  <si>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</si>
  <si>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</si>
  <si>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</si>
  <si>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</si>
  <si>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</si>
  <si>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</si>
  <si>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</si>
  <si>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</si>
  <si>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</si>
  <si>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</si>
  <si>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</si>
  <si>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</si>
  <si>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</si>
  <si>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</si>
  <si>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</si>
  <si>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</si>
  <si>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</si>
  <si>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</si>
  <si>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</si>
  <si>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</si>
  <si>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</si>
  <si>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</si>
  <si>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</si>
  <si>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</si>
  <si>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</si>
  <si>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</si>
  <si>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</si>
  <si>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</si>
  <si>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</si>
  <si>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</si>
  <si>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</si>
  <si>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</si>
  <si>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</si>
  <si>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</si>
  <si>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</si>
  <si>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</si>
  <si>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</si>
  <si>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</si>
  <si>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</si>
  <si>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</si>
  <si>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</si>
  <si>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</si>
  <si>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</si>
  <si>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</si>
  <si>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</si>
  <si>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</si>
  <si>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</si>
  <si>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</si>
  <si>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</si>
  <si>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</si>
  <si>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</si>
  <si>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</si>
  <si>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</si>
  <si>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</si>
  <si>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</si>
  <si>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</si>
  <si>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</si>
  <si>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</si>
  <si>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</si>
  <si>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</si>
  <si>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</si>
  <si>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</si>
  <si>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</si>
  <si>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</si>
  <si>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</si>
  <si>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</si>
  <si>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</si>
  <si>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</si>
  <si>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</si>
  <si>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</si>
  <si>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</si>
  <si>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</si>
  <si>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</si>
  <si>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</si>
  <si>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</si>
  <si>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</si>
  <si>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</si>
  <si>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</si>
  <si>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</si>
  <si>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</si>
  <si>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</si>
  <si>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</si>
  <si>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518-02-01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</si>
  <si>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</si>
  <si>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</si>
  <si>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</si>
  <si>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</si>
  <si>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</si>
  <si>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</si>
  <si>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</si>
  <si>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</si>
  <si>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</si>
  <si>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</si>
  <si>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</si>
  <si>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</si>
  <si>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</si>
  <si>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</si>
  <si>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</si>
  <si>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</si>
  <si>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</si>
  <si>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</si>
  <si>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</si>
  <si>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</si>
  <si>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</si>
  <si>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</si>
  <si>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</si>
  <si>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</si>
  <si>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</si>
  <si>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</si>
  <si>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</si>
  <si>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</si>
  <si>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</si>
  <si>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</si>
  <si>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</si>
  <si>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</si>
  <si>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</si>
  <si>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</si>
  <si>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</si>
  <si>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</si>
  <si>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</si>
  <si>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ТП-47 Ок / 400 кВА (протяженностью 1,35 км), установка приборов учета (42 т.у.)</t>
  </si>
  <si>
    <t>Реконструкция ВЛ-0,4 кВ от ТП-47 Ок / 400 кВА (протяженностью 1,35 км), установка приборов учета (42 т.у.)</t>
  </si>
  <si>
    <t>Реконструкция ВЛ-0,4 кВ от ТП-47 Ок / 400 кВА (протяженностью 1,35 км), установка приборов учета (42 т.у.)</t>
  </si>
  <si>
    <t>Реконструкция ВЛ-0,4 кВ от ТП-47 Ок / 400 кВА (протяженностью 1,35 км), установка приборов учета (42 т.у.)</t>
  </si>
  <si>
    <t>Реконструкция ВЛ-0,4 кВ от ТП-47 Ок / 400 кВА (протяженностью 1,35 км), установка приборов учета (42 т.у.)</t>
  </si>
  <si>
    <t>Реконструкция ВЛ-0,4 кВ от ТП-47 Ок / 400 кВА (протяженностью 1,35 км), установка приборов учета (42 т.у.)</t>
  </si>
  <si>
    <t>Реконструкция ВЛ-0,4 кВ от ТП-47 Ок / 400 кВА (протяженностью 1,35 км), установка приборов учета (42 т.у.)</t>
  </si>
  <si>
    <t>Реконструкция ВЛ-0,4 кВ от ТП-47 Ок / 400 кВА (протяженностью 1,35 км), установка приборов учета (42 т.у.)</t>
  </si>
  <si>
    <t>Реконструкция ВЛ-0,4 кВ от ТП-47 Ок / 400 кВА (протяженностью 1,35 км), установка приборов учета (42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</si>
</sst>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7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152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134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135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136</v>
      </c>
      <c r="C26" s="54"/>
      <c r="D26" s="51"/>
      <c r="E26" s="51"/>
      <c r="F26" s="52"/>
      <c r="G26" s="52" t="s">
        <v>137</v>
      </c>
      <c r="H26" s="52"/>
    </row>
    <row r="27" spans="1:8" ht="16.95" customHeight="1" x14ac:dyDescent="0.3">
      <c r="A27" s="55" t="s">
        <v>6</v>
      </c>
      <c r="B27" s="53" t="s">
        <v>138</v>
      </c>
      <c r="C27" s="56">
        <v>0</v>
      </c>
      <c r="D27" s="57"/>
      <c r="E27" s="57"/>
      <c r="F27" s="58" t="s">
        <v>139</v>
      </c>
      <c r="G27" s="58" t="s">
        <v>140</v>
      </c>
      <c r="H27" s="58" t="s">
        <v>141</v>
      </c>
    </row>
    <row r="28" spans="1:8" ht="16.95" customHeight="1" x14ac:dyDescent="0.3">
      <c r="A28" s="55" t="s">
        <v>7</v>
      </c>
      <c r="B28" s="53" t="s">
        <v>142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143</v>
      </c>
      <c r="C29" s="62">
        <f>ССР!G65*1.2</f>
        <v>1432.77608904564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1432.77608904564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144</v>
      </c>
      <c r="C31" s="62">
        <f>C30-ROUND(C30/1.2,5)</f>
        <v>238.79601904563992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145</v>
      </c>
      <c r="C32" s="66">
        <f>C30*H39</f>
        <v>1735.4849634924017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133</v>
      </c>
      <c r="C33" s="62">
        <v>0.69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146</v>
      </c>
      <c r="C34" s="66">
        <f>C32*C33</f>
        <v>1197.484624809757</v>
      </c>
      <c r="D34" s="67"/>
      <c r="E34" s="68"/>
      <c r="F34" s="69"/>
      <c r="G34" s="60"/>
      <c r="H34" s="65"/>
    </row>
    <row r="35" spans="1:8" ht="15.6" x14ac:dyDescent="0.3">
      <c r="A35" s="81" t="s">
        <v>147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136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138</v>
      </c>
      <c r="C37" s="75">
        <f>ССР!D74+ССР!E74</f>
        <v>13508.40546284899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142</v>
      </c>
      <c r="C38" s="75">
        <f>ССР!F74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143</v>
      </c>
      <c r="C39" s="75">
        <f>(ССР!G70-ССР!G65)*1.2</f>
        <v>648.82189465296722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14157.227357501957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144</v>
      </c>
      <c r="C41" s="62">
        <f>C40-ROUND(C40/1.2,5)</f>
        <v>2359.5378975019576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145</v>
      </c>
      <c r="C42" s="76">
        <f>C40*H40</f>
        <v>17906.394999699183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133</v>
      </c>
      <c r="C43" s="62">
        <f>C33</f>
        <v>0.69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146</v>
      </c>
      <c r="C44" s="66">
        <f>C42*C43</f>
        <v>12355.412549792436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148</v>
      </c>
      <c r="C46" s="102">
        <f>C34+C44</f>
        <v>13552.897174602193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149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1"/>
  <sheetViews>
    <sheetView zoomScale="75" zoomScaleNormal="87" workbookViewId="0">
      <selection activeCell="H3" sqref="H3:H6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95</v>
      </c>
      <c r="B1" s="37" t="s">
        <v>96</v>
      </c>
      <c r="C1" s="37" t="s">
        <v>97</v>
      </c>
      <c r="D1" s="37" t="s">
        <v>98</v>
      </c>
      <c r="E1" s="37" t="s">
        <v>99</v>
      </c>
      <c r="F1" s="37" t="s">
        <v>100</v>
      </c>
      <c r="G1" s="37" t="s">
        <v>101</v>
      </c>
      <c r="H1" s="37" t="s">
        <v>102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7133.7312040832003</v>
      </c>
      <c r="E3" s="41"/>
      <c r="F3" s="41"/>
      <c r="G3" s="41"/>
      <c r="H3" s="48"/>
    </row>
    <row r="4" spans="1:8" x14ac:dyDescent="0.3">
      <c r="A4" s="95" t="s">
        <v>103</v>
      </c>
      <c r="B4" s="42" t="s">
        <v>104</v>
      </c>
      <c r="C4" s="45"/>
      <c r="D4" s="43">
        <v>7017.1347197287996</v>
      </c>
      <c r="E4" s="41"/>
      <c r="F4" s="41"/>
      <c r="G4" s="41"/>
      <c r="H4" s="48"/>
    </row>
    <row r="5" spans="1:8" x14ac:dyDescent="0.3">
      <c r="A5" s="95"/>
      <c r="B5" s="42" t="s">
        <v>105</v>
      </c>
      <c r="C5" s="37"/>
      <c r="D5" s="43">
        <v>116.59648435440999</v>
      </c>
      <c r="E5" s="41"/>
      <c r="F5" s="41"/>
      <c r="G5" s="41"/>
      <c r="H5" s="47"/>
    </row>
    <row r="6" spans="1:8" x14ac:dyDescent="0.3">
      <c r="A6" s="98"/>
      <c r="B6" s="42" t="s">
        <v>106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107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83</v>
      </c>
      <c r="B8" s="97"/>
      <c r="C8" s="95" t="s">
        <v>109</v>
      </c>
      <c r="D8" s="44">
        <v>7133.7312040832003</v>
      </c>
      <c r="E8" s="41">
        <v>1.35</v>
      </c>
      <c r="F8" s="41" t="s">
        <v>108</v>
      </c>
      <c r="G8" s="44">
        <v>5284.2453363578998</v>
      </c>
      <c r="H8" s="47"/>
    </row>
    <row r="9" spans="1:8" x14ac:dyDescent="0.3">
      <c r="A9" s="99">
        <v>1</v>
      </c>
      <c r="B9" s="42" t="s">
        <v>104</v>
      </c>
      <c r="C9" s="95"/>
      <c r="D9" s="44">
        <v>7017.1347197287996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105</v>
      </c>
      <c r="C10" s="95"/>
      <c r="D10" s="44">
        <v>116.59648435440999</v>
      </c>
      <c r="E10" s="41"/>
      <c r="F10" s="41"/>
      <c r="G10" s="41"/>
      <c r="H10" s="98"/>
    </row>
    <row r="11" spans="1:8" x14ac:dyDescent="0.3">
      <c r="A11" s="95"/>
      <c r="B11" s="42" t="s">
        <v>106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107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48</v>
      </c>
      <c r="B13" s="94"/>
      <c r="C13" s="37"/>
      <c r="D13" s="43">
        <v>82.619540085512995</v>
      </c>
      <c r="E13" s="41"/>
      <c r="F13" s="41"/>
      <c r="G13" s="41"/>
      <c r="H13" s="47"/>
    </row>
    <row r="14" spans="1:8" x14ac:dyDescent="0.3">
      <c r="A14" s="95" t="s">
        <v>110</v>
      </c>
      <c r="B14" s="42" t="s">
        <v>104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107</v>
      </c>
      <c r="C17" s="37"/>
      <c r="D17" s="43">
        <v>82.619540085512995</v>
      </c>
      <c r="E17" s="41"/>
      <c r="F17" s="41"/>
      <c r="G17" s="41"/>
      <c r="H17" s="47"/>
    </row>
    <row r="18" spans="1:8" x14ac:dyDescent="0.3">
      <c r="A18" s="96" t="s">
        <v>48</v>
      </c>
      <c r="B18" s="97"/>
      <c r="C18" s="95" t="s">
        <v>109</v>
      </c>
      <c r="D18" s="44">
        <v>82.619540085512995</v>
      </c>
      <c r="E18" s="41">
        <v>1.35</v>
      </c>
      <c r="F18" s="41" t="s">
        <v>108</v>
      </c>
      <c r="G18" s="44">
        <v>61.199659322602002</v>
      </c>
      <c r="H18" s="47"/>
    </row>
    <row r="19" spans="1:8" x14ac:dyDescent="0.3">
      <c r="A19" s="99">
        <v>1</v>
      </c>
      <c r="B19" s="42" t="s">
        <v>104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105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106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107</v>
      </c>
      <c r="C22" s="95"/>
      <c r="D22" s="44">
        <v>82.619540085512995</v>
      </c>
      <c r="E22" s="41"/>
      <c r="F22" s="41"/>
      <c r="G22" s="41"/>
      <c r="H22" s="98"/>
    </row>
    <row r="23" spans="1:8" ht="24.6" x14ac:dyDescent="0.3">
      <c r="A23" s="93" t="s">
        <v>63</v>
      </c>
      <c r="B23" s="94"/>
      <c r="C23" s="37"/>
      <c r="D23" s="43">
        <v>1192.6847368420999</v>
      </c>
      <c r="E23" s="41"/>
      <c r="F23" s="41"/>
      <c r="G23" s="41"/>
      <c r="H23" s="47"/>
    </row>
    <row r="24" spans="1:8" x14ac:dyDescent="0.3">
      <c r="A24" s="95" t="s">
        <v>111</v>
      </c>
      <c r="B24" s="42" t="s">
        <v>104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107</v>
      </c>
      <c r="C27" s="37"/>
      <c r="D27" s="43">
        <v>1192.6847368420999</v>
      </c>
      <c r="E27" s="41"/>
      <c r="F27" s="41"/>
      <c r="G27" s="41"/>
      <c r="H27" s="47"/>
    </row>
    <row r="28" spans="1:8" x14ac:dyDescent="0.3">
      <c r="A28" s="96" t="s">
        <v>63</v>
      </c>
      <c r="B28" s="97"/>
      <c r="C28" s="95" t="s">
        <v>109</v>
      </c>
      <c r="D28" s="44">
        <v>819.09473684211002</v>
      </c>
      <c r="E28" s="41">
        <v>1.35</v>
      </c>
      <c r="F28" s="41" t="s">
        <v>108</v>
      </c>
      <c r="G28" s="44">
        <v>606.73684210526005</v>
      </c>
      <c r="H28" s="47"/>
    </row>
    <row r="29" spans="1:8" x14ac:dyDescent="0.3">
      <c r="A29" s="99">
        <v>1</v>
      </c>
      <c r="B29" s="42" t="s">
        <v>104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105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106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107</v>
      </c>
      <c r="C32" s="95"/>
      <c r="D32" s="44">
        <v>819.09473684211002</v>
      </c>
      <c r="E32" s="41"/>
      <c r="F32" s="41"/>
      <c r="G32" s="41"/>
      <c r="H32" s="98"/>
    </row>
    <row r="33" spans="1:8" x14ac:dyDescent="0.3">
      <c r="A33" s="96" t="s">
        <v>63</v>
      </c>
      <c r="B33" s="97"/>
      <c r="C33" s="95" t="s">
        <v>113</v>
      </c>
      <c r="D33" s="44">
        <v>373.59</v>
      </c>
      <c r="E33" s="41">
        <v>42</v>
      </c>
      <c r="F33" s="41" t="s">
        <v>112</v>
      </c>
      <c r="G33" s="44">
        <v>8.8949999999999996</v>
      </c>
      <c r="H33" s="47"/>
    </row>
    <row r="34" spans="1:8" x14ac:dyDescent="0.3">
      <c r="A34" s="99">
        <v>2</v>
      </c>
      <c r="B34" s="42" t="s">
        <v>104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105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106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107</v>
      </c>
      <c r="C37" s="95"/>
      <c r="D37" s="44">
        <v>373.59</v>
      </c>
      <c r="E37" s="41"/>
      <c r="F37" s="41"/>
      <c r="G37" s="41"/>
      <c r="H37" s="98"/>
    </row>
    <row r="38" spans="1:8" ht="24.6" x14ac:dyDescent="0.3">
      <c r="A38" s="93"/>
      <c r="B38" s="94"/>
      <c r="C38" s="37"/>
      <c r="D38" s="43">
        <v>3253.74</v>
      </c>
      <c r="E38" s="41"/>
      <c r="F38" s="41"/>
      <c r="G38" s="41"/>
      <c r="H38" s="47"/>
    </row>
    <row r="39" spans="1:8" x14ac:dyDescent="0.3">
      <c r="A39" s="95" t="s">
        <v>103</v>
      </c>
      <c r="B39" s="42" t="s">
        <v>104</v>
      </c>
      <c r="C39" s="37"/>
      <c r="D39" s="43">
        <v>2992.5</v>
      </c>
      <c r="E39" s="41"/>
      <c r="F39" s="41"/>
      <c r="G39" s="41"/>
      <c r="H39" s="47"/>
    </row>
    <row r="40" spans="1:8" x14ac:dyDescent="0.3">
      <c r="A40" s="95"/>
      <c r="B40" s="42" t="s">
        <v>105</v>
      </c>
      <c r="C40" s="37"/>
      <c r="D40" s="43">
        <v>261.24</v>
      </c>
      <c r="E40" s="41"/>
      <c r="F40" s="41"/>
      <c r="G40" s="41"/>
      <c r="H40" s="47"/>
    </row>
    <row r="41" spans="1:8" x14ac:dyDescent="0.3">
      <c r="A41" s="95"/>
      <c r="B41" s="42" t="s">
        <v>106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107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83</v>
      </c>
      <c r="B43" s="97"/>
      <c r="C43" s="95" t="s">
        <v>113</v>
      </c>
      <c r="D43" s="44">
        <v>3253.74</v>
      </c>
      <c r="E43" s="41">
        <v>42</v>
      </c>
      <c r="F43" s="41" t="s">
        <v>112</v>
      </c>
      <c r="G43" s="44">
        <v>77.47</v>
      </c>
      <c r="H43" s="47"/>
    </row>
    <row r="44" spans="1:8" x14ac:dyDescent="0.3">
      <c r="A44" s="99">
        <v>1</v>
      </c>
      <c r="B44" s="42" t="s">
        <v>104</v>
      </c>
      <c r="C44" s="95"/>
      <c r="D44" s="44">
        <v>2992.5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105</v>
      </c>
      <c r="C45" s="95"/>
      <c r="D45" s="44">
        <v>261.24</v>
      </c>
      <c r="E45" s="41"/>
      <c r="F45" s="41"/>
      <c r="G45" s="41"/>
      <c r="H45" s="98"/>
    </row>
    <row r="46" spans="1:8" x14ac:dyDescent="0.3">
      <c r="A46" s="95"/>
      <c r="B46" s="42" t="s">
        <v>106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107</v>
      </c>
      <c r="C47" s="95"/>
      <c r="D47" s="44">
        <v>0</v>
      </c>
      <c r="E47" s="41"/>
      <c r="F47" s="41"/>
      <c r="G47" s="41"/>
      <c r="H47" s="98"/>
    </row>
    <row r="48" spans="1:8" ht="24.6" x14ac:dyDescent="0.3">
      <c r="A48" s="93" t="s">
        <v>90</v>
      </c>
      <c r="B48" s="94"/>
      <c r="C48" s="37"/>
      <c r="D48" s="43">
        <v>3.9</v>
      </c>
      <c r="E48" s="41"/>
      <c r="F48" s="41"/>
      <c r="G48" s="41"/>
      <c r="H48" s="47"/>
    </row>
    <row r="49" spans="1:8" x14ac:dyDescent="0.3">
      <c r="A49" s="95" t="s">
        <v>114</v>
      </c>
      <c r="B49" s="42" t="s">
        <v>104</v>
      </c>
      <c r="C49" s="37"/>
      <c r="D49" s="43">
        <v>3.9</v>
      </c>
      <c r="E49" s="41"/>
      <c r="F49" s="41"/>
      <c r="G49" s="41"/>
      <c r="H49" s="47"/>
    </row>
    <row r="50" spans="1:8" x14ac:dyDescent="0.3">
      <c r="A50" s="95"/>
      <c r="B50" s="42" t="s">
        <v>105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106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5"/>
      <c r="B52" s="42" t="s">
        <v>107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 t="s">
        <v>92</v>
      </c>
      <c r="B53" s="97"/>
      <c r="C53" s="95" t="s">
        <v>117</v>
      </c>
      <c r="D53" s="44">
        <v>3.9</v>
      </c>
      <c r="E53" s="41">
        <v>1E-4</v>
      </c>
      <c r="F53" s="41" t="s">
        <v>115</v>
      </c>
      <c r="G53" s="44">
        <v>39000</v>
      </c>
      <c r="H53" s="47"/>
    </row>
    <row r="54" spans="1:8" x14ac:dyDescent="0.3">
      <c r="A54" s="99">
        <v>1</v>
      </c>
      <c r="B54" s="42" t="s">
        <v>104</v>
      </c>
      <c r="C54" s="95"/>
      <c r="D54" s="44">
        <v>3.9</v>
      </c>
      <c r="E54" s="41"/>
      <c r="F54" s="41"/>
      <c r="G54" s="41"/>
      <c r="H54" s="98" t="s">
        <v>116</v>
      </c>
    </row>
    <row r="55" spans="1:8" x14ac:dyDescent="0.3">
      <c r="A55" s="95"/>
      <c r="B55" s="42" t="s">
        <v>105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106</v>
      </c>
      <c r="C56" s="95"/>
      <c r="D56" s="44">
        <v>0</v>
      </c>
      <c r="E56" s="41"/>
      <c r="F56" s="41"/>
      <c r="G56" s="41"/>
      <c r="H56" s="98"/>
    </row>
    <row r="57" spans="1:8" x14ac:dyDescent="0.3">
      <c r="A57" s="95"/>
      <c r="B57" s="42" t="s">
        <v>107</v>
      </c>
      <c r="C57" s="95"/>
      <c r="D57" s="44">
        <v>0</v>
      </c>
      <c r="E57" s="41"/>
      <c r="F57" s="41"/>
      <c r="G57" s="41"/>
      <c r="H57" s="98"/>
    </row>
    <row r="58" spans="1:8" ht="24.6" x14ac:dyDescent="0.3">
      <c r="A58" s="93" t="s">
        <v>94</v>
      </c>
      <c r="B58" s="94"/>
      <c r="C58" s="37"/>
      <c r="D58" s="43">
        <v>1.295652173913</v>
      </c>
      <c r="E58" s="41"/>
      <c r="F58" s="41"/>
      <c r="G58" s="41"/>
      <c r="H58" s="47"/>
    </row>
    <row r="59" spans="1:8" x14ac:dyDescent="0.3">
      <c r="A59" s="95" t="s">
        <v>118</v>
      </c>
      <c r="B59" s="42" t="s">
        <v>104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105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106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107</v>
      </c>
      <c r="C62" s="37"/>
      <c r="D62" s="43">
        <v>1.295652173913</v>
      </c>
      <c r="E62" s="41"/>
      <c r="F62" s="41"/>
      <c r="G62" s="41"/>
      <c r="H62" s="47"/>
    </row>
    <row r="63" spans="1:8" x14ac:dyDescent="0.3">
      <c r="A63" s="96" t="s">
        <v>94</v>
      </c>
      <c r="B63" s="97"/>
      <c r="C63" s="95" t="s">
        <v>117</v>
      </c>
      <c r="D63" s="44">
        <v>1.295652173913</v>
      </c>
      <c r="E63" s="41">
        <v>1E-4</v>
      </c>
      <c r="F63" s="41" t="s">
        <v>115</v>
      </c>
      <c r="G63" s="44">
        <v>12956.521739129999</v>
      </c>
      <c r="H63" s="47"/>
    </row>
    <row r="64" spans="1:8" x14ac:dyDescent="0.3">
      <c r="A64" s="99">
        <v>1</v>
      </c>
      <c r="B64" s="42" t="s">
        <v>104</v>
      </c>
      <c r="C64" s="95"/>
      <c r="D64" s="44">
        <v>0</v>
      </c>
      <c r="E64" s="41"/>
      <c r="F64" s="41"/>
      <c r="G64" s="41"/>
      <c r="H64" s="98" t="s">
        <v>116</v>
      </c>
    </row>
    <row r="65" spans="1:8" x14ac:dyDescent="0.3">
      <c r="A65" s="95"/>
      <c r="B65" s="42" t="s">
        <v>105</v>
      </c>
      <c r="C65" s="95"/>
      <c r="D65" s="44">
        <v>0</v>
      </c>
      <c r="E65" s="41"/>
      <c r="F65" s="41"/>
      <c r="G65" s="41"/>
      <c r="H65" s="98"/>
    </row>
    <row r="66" spans="1:8" x14ac:dyDescent="0.3">
      <c r="A66" s="95"/>
      <c r="B66" s="42" t="s">
        <v>106</v>
      </c>
      <c r="C66" s="95"/>
      <c r="D66" s="44">
        <v>0</v>
      </c>
      <c r="E66" s="41"/>
      <c r="F66" s="41"/>
      <c r="G66" s="41"/>
      <c r="H66" s="98"/>
    </row>
    <row r="67" spans="1:8" x14ac:dyDescent="0.3">
      <c r="A67" s="95"/>
      <c r="B67" s="42" t="s">
        <v>107</v>
      </c>
      <c r="C67" s="95"/>
      <c r="D67" s="44">
        <v>1.295652173913</v>
      </c>
      <c r="E67" s="41"/>
      <c r="F67" s="41"/>
      <c r="G67" s="41"/>
      <c r="H67" s="98"/>
    </row>
    <row r="68" spans="1:8" x14ac:dyDescent="0.3">
      <c r="A68" s="46"/>
      <c r="C68" s="46"/>
      <c r="D68" s="40"/>
      <c r="E68" s="40"/>
      <c r="F68" s="40"/>
      <c r="G68" s="40"/>
      <c r="H68" s="49"/>
    </row>
    <row r="70" spans="1:8" x14ac:dyDescent="0.3">
      <c r="A70" s="92" t="s">
        <v>119</v>
      </c>
      <c r="B70" s="92"/>
      <c r="C70" s="92"/>
      <c r="D70" s="92"/>
      <c r="E70" s="92"/>
      <c r="F70" s="92"/>
      <c r="G70" s="92"/>
      <c r="H70" s="92"/>
    </row>
    <row r="71" spans="1:8" x14ac:dyDescent="0.3">
      <c r="A71" s="92" t="s">
        <v>120</v>
      </c>
      <c r="B71" s="92"/>
      <c r="C71" s="92"/>
      <c r="D71" s="92"/>
      <c r="E71" s="92"/>
      <c r="F71" s="92"/>
      <c r="G71" s="92"/>
      <c r="H71" s="92"/>
    </row>
  </sheetData>
  <mergeCells count="4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70:H70"/>
    <mergeCell ref="A71:H71"/>
    <mergeCell ref="A58:B58"/>
    <mergeCell ref="A59:A62"/>
    <mergeCell ref="A63:B63"/>
    <mergeCell ref="H64:H67"/>
    <mergeCell ref="C63:C67"/>
    <mergeCell ref="A64:A6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108</v>
      </c>
      <c r="C4" s="27">
        <v>1.5148421052632</v>
      </c>
      <c r="D4" s="27">
        <v>900.30388838926001</v>
      </c>
      <c r="E4" s="26">
        <v>0.4</v>
      </c>
      <c r="F4" s="25" t="s">
        <v>130</v>
      </c>
      <c r="G4" s="27">
        <v>1363.8182376642001</v>
      </c>
      <c r="H4" s="28" t="s">
        <v>150</v>
      </c>
    </row>
    <row r="5" spans="1:8" ht="39" customHeight="1" x14ac:dyDescent="0.3">
      <c r="A5" s="25" t="s">
        <v>131</v>
      </c>
      <c r="B5" s="26" t="s">
        <v>112</v>
      </c>
      <c r="C5" s="27">
        <v>39</v>
      </c>
      <c r="D5" s="27">
        <v>81.798315329532997</v>
      </c>
      <c r="E5" s="26">
        <v>0.4</v>
      </c>
      <c r="F5" s="25" t="s">
        <v>131</v>
      </c>
      <c r="G5" s="27">
        <f>2789.7530701862+112.95284421834</f>
        <v>2902.7059144045402</v>
      </c>
      <c r="H5" s="28" t="s">
        <v>151</v>
      </c>
    </row>
    <row r="6" spans="1:8" ht="39" hidden="1" customHeight="1" x14ac:dyDescent="0.3">
      <c r="A6" s="25" t="s">
        <v>131</v>
      </c>
      <c r="B6" s="26" t="s">
        <v>112</v>
      </c>
      <c r="C6" s="27">
        <v>5.6842105263158</v>
      </c>
      <c r="D6" s="27">
        <v>19.871333705078001</v>
      </c>
      <c r="E6" s="26">
        <v>0.4</v>
      </c>
      <c r="F6" s="26"/>
      <c r="G6" s="27">
        <v>112.95284421834</v>
      </c>
      <c r="H6" s="28"/>
    </row>
    <row r="7" spans="1:8" ht="39" hidden="1" customHeight="1" x14ac:dyDescent="0.3">
      <c r="A7" s="25" t="s">
        <v>132</v>
      </c>
      <c r="B7" s="26" t="s">
        <v>112</v>
      </c>
      <c r="C7" s="27">
        <v>189</v>
      </c>
      <c r="D7" s="27">
        <v>4.8225376529421</v>
      </c>
      <c r="E7" s="26"/>
      <c r="F7" s="26"/>
      <c r="G7" s="27">
        <v>911.45961640606004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153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10009.634719729</v>
      </c>
      <c r="E25" s="20">
        <v>377.83648435441</v>
      </c>
      <c r="F25" s="20">
        <v>0</v>
      </c>
      <c r="G25" s="20">
        <v>0</v>
      </c>
      <c r="H25" s="20">
        <v>10387.471204083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3.9</v>
      </c>
      <c r="E26" s="20">
        <v>0</v>
      </c>
      <c r="F26" s="20">
        <v>0</v>
      </c>
      <c r="G26" s="20">
        <v>0</v>
      </c>
      <c r="H26" s="20">
        <v>3.9</v>
      </c>
    </row>
    <row r="27" spans="1:8" ht="16.95" customHeight="1" x14ac:dyDescent="0.3">
      <c r="A27" s="6"/>
      <c r="B27" s="9"/>
      <c r="C27" s="9" t="s">
        <v>28</v>
      </c>
      <c r="D27" s="20">
        <v>10013.534719728999</v>
      </c>
      <c r="E27" s="20">
        <v>377.83648435441</v>
      </c>
      <c r="F27" s="20">
        <v>0</v>
      </c>
      <c r="G27" s="20">
        <v>0</v>
      </c>
      <c r="H27" s="20">
        <v>10391.371204083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10013.534719728999</v>
      </c>
      <c r="E43" s="20">
        <v>377.83648435441</v>
      </c>
      <c r="F43" s="20">
        <v>0</v>
      </c>
      <c r="G43" s="20">
        <v>0</v>
      </c>
      <c r="H43" s="20">
        <v>10391.371204083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250.24086799322001</v>
      </c>
      <c r="E45" s="20">
        <v>9.4459121088603002</v>
      </c>
      <c r="F45" s="20">
        <v>0</v>
      </c>
      <c r="G45" s="20">
        <v>0</v>
      </c>
      <c r="H45" s="20">
        <v>259.68678010207998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7.8E-2</v>
      </c>
      <c r="E46" s="20">
        <v>0</v>
      </c>
      <c r="F46" s="20">
        <v>0</v>
      </c>
      <c r="G46" s="20">
        <v>0</v>
      </c>
      <c r="H46" s="20">
        <v>7.8E-2</v>
      </c>
    </row>
    <row r="47" spans="1:8" ht="16.95" customHeight="1" x14ac:dyDescent="0.3">
      <c r="A47" s="6"/>
      <c r="B47" s="9"/>
      <c r="C47" s="9" t="s">
        <v>44</v>
      </c>
      <c r="D47" s="20">
        <v>250.31886799322001</v>
      </c>
      <c r="E47" s="20">
        <v>9.4459121088603002</v>
      </c>
      <c r="F47" s="20">
        <v>0</v>
      </c>
      <c r="G47" s="20">
        <v>0</v>
      </c>
      <c r="H47" s="20">
        <v>259.76478010208001</v>
      </c>
    </row>
    <row r="48" spans="1:8" ht="16.95" customHeight="1" x14ac:dyDescent="0.3">
      <c r="A48" s="6"/>
      <c r="B48" s="9"/>
      <c r="C48" s="9" t="s">
        <v>45</v>
      </c>
      <c r="D48" s="20">
        <v>10263.853587722</v>
      </c>
      <c r="E48" s="20">
        <v>387.28239646327</v>
      </c>
      <c r="F48" s="20">
        <v>0</v>
      </c>
      <c r="G48" s="20">
        <v>0</v>
      </c>
      <c r="H48" s="20">
        <v>10651.135984185001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82.619540085512995</v>
      </c>
      <c r="H50" s="20">
        <v>82.619540085512995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267.78275283954002</v>
      </c>
      <c r="E51" s="20">
        <v>10.108070547691</v>
      </c>
      <c r="F51" s="20">
        <v>0</v>
      </c>
      <c r="G51" s="20">
        <v>0</v>
      </c>
      <c r="H51" s="20">
        <v>277.89082338723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272.05846349363998</v>
      </c>
      <c r="H52" s="20">
        <v>272.05846349363998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54.199147024121999</v>
      </c>
      <c r="H53" s="20">
        <v>54.199147024121999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81.283538702282996</v>
      </c>
      <c r="H54" s="20">
        <v>81.283538702282996</v>
      </c>
    </row>
    <row r="55" spans="1:8" ht="31.2" x14ac:dyDescent="0.3">
      <c r="A55" s="6">
        <v>10</v>
      </c>
      <c r="B55" s="6" t="s">
        <v>49</v>
      </c>
      <c r="C55" s="7" t="s">
        <v>55</v>
      </c>
      <c r="D55" s="20">
        <v>0.1038258</v>
      </c>
      <c r="E55" s="20">
        <v>0</v>
      </c>
      <c r="F55" s="20">
        <v>0</v>
      </c>
      <c r="G55" s="20">
        <v>0</v>
      </c>
      <c r="H55" s="20">
        <v>0.1038258</v>
      </c>
    </row>
    <row r="56" spans="1:8" ht="16.95" customHeight="1" x14ac:dyDescent="0.3">
      <c r="A56" s="6"/>
      <c r="B56" s="9"/>
      <c r="C56" s="9" t="s">
        <v>56</v>
      </c>
      <c r="D56" s="20">
        <v>267.88657863954001</v>
      </c>
      <c r="E56" s="20">
        <v>10.108070547691</v>
      </c>
      <c r="F56" s="20">
        <v>0</v>
      </c>
      <c r="G56" s="20">
        <v>490.16068930555002</v>
      </c>
      <c r="H56" s="20">
        <v>768.15533849278995</v>
      </c>
    </row>
    <row r="57" spans="1:8" ht="16.95" customHeight="1" x14ac:dyDescent="0.3">
      <c r="A57" s="6"/>
      <c r="B57" s="9"/>
      <c r="C57" s="9" t="s">
        <v>57</v>
      </c>
      <c r="D57" s="20">
        <v>10531.740166362</v>
      </c>
      <c r="E57" s="20">
        <v>397.39046701096999</v>
      </c>
      <c r="F57" s="20">
        <v>0</v>
      </c>
      <c r="G57" s="20">
        <v>490.16068930555002</v>
      </c>
      <c r="H57" s="20">
        <v>11419.291322678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10531.740166362</v>
      </c>
      <c r="E61" s="20">
        <v>397.39046701096999</v>
      </c>
      <c r="F61" s="20">
        <v>0</v>
      </c>
      <c r="G61" s="20">
        <v>490.16068930555002</v>
      </c>
      <c r="H61" s="20">
        <v>11419.291322678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1192.6847368420999</v>
      </c>
      <c r="H63" s="20">
        <v>1192.6847368420999</v>
      </c>
    </row>
    <row r="64" spans="1:8" x14ac:dyDescent="0.3">
      <c r="A64" s="6">
        <v>12</v>
      </c>
      <c r="B64" s="6" t="s">
        <v>76</v>
      </c>
      <c r="C64" s="7" t="s">
        <v>63</v>
      </c>
      <c r="D64" s="20">
        <v>0</v>
      </c>
      <c r="E64" s="20">
        <v>0</v>
      </c>
      <c r="F64" s="20">
        <v>0</v>
      </c>
      <c r="G64" s="20">
        <v>1.2953373625635001</v>
      </c>
      <c r="H64" s="20">
        <v>1.2953373625635001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1193.9800742047</v>
      </c>
      <c r="H65" s="20">
        <v>1193.9800742047</v>
      </c>
    </row>
    <row r="66" spans="1:8" ht="16.95" customHeight="1" x14ac:dyDescent="0.3">
      <c r="A66" s="6"/>
      <c r="B66" s="9"/>
      <c r="C66" s="9" t="s">
        <v>74</v>
      </c>
      <c r="D66" s="20">
        <v>10531.740166362</v>
      </c>
      <c r="E66" s="20">
        <v>397.39046701096999</v>
      </c>
      <c r="F66" s="20">
        <v>0</v>
      </c>
      <c r="G66" s="20">
        <v>1684.1407635102</v>
      </c>
      <c r="H66" s="20">
        <v>12613.271396882999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315.95220499086003</v>
      </c>
      <c r="E68" s="20">
        <f>E66 * 3%</f>
        <v>11.921714010329099</v>
      </c>
      <c r="F68" s="20">
        <f>F66 * 3%</f>
        <v>0</v>
      </c>
      <c r="G68" s="20">
        <f>G66 * 3%</f>
        <v>50.524222905305997</v>
      </c>
      <c r="H68" s="20">
        <f>SUM(D68:G68)</f>
        <v>378.39814190649508</v>
      </c>
    </row>
    <row r="69" spans="1:8" ht="16.95" customHeight="1" x14ac:dyDescent="0.3">
      <c r="A69" s="6"/>
      <c r="B69" s="9"/>
      <c r="C69" s="9" t="s">
        <v>70</v>
      </c>
      <c r="D69" s="20">
        <f>D68</f>
        <v>315.95220499086003</v>
      </c>
      <c r="E69" s="20">
        <f>E68</f>
        <v>11.921714010329099</v>
      </c>
      <c r="F69" s="20">
        <f>F68</f>
        <v>0</v>
      </c>
      <c r="G69" s="20">
        <f>G68</f>
        <v>50.524222905305997</v>
      </c>
      <c r="H69" s="20">
        <f>SUM(D69:G69)</f>
        <v>378.39814190649508</v>
      </c>
    </row>
    <row r="70" spans="1:8" ht="16.95" customHeight="1" x14ac:dyDescent="0.3">
      <c r="A70" s="6"/>
      <c r="B70" s="9"/>
      <c r="C70" s="9" t="s">
        <v>69</v>
      </c>
      <c r="D70" s="20">
        <f>D69 + D66</f>
        <v>10847.692371352859</v>
      </c>
      <c r="E70" s="20">
        <f>E69 + E66</f>
        <v>409.31218102129907</v>
      </c>
      <c r="F70" s="20">
        <f>F69 + F66</f>
        <v>0</v>
      </c>
      <c r="G70" s="20">
        <f>G69 + G66</f>
        <v>1734.6649864155061</v>
      </c>
      <c r="H70" s="20">
        <f>SUM(D70:G70)</f>
        <v>12991.669538789665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2169.5384742705719</v>
      </c>
      <c r="E72" s="20">
        <f>E70 * 20%</f>
        <v>81.862436204259822</v>
      </c>
      <c r="F72" s="20">
        <f>F70 * 20%</f>
        <v>0</v>
      </c>
      <c r="G72" s="20">
        <f>G70 * 20%</f>
        <v>346.93299728310126</v>
      </c>
      <c r="H72" s="20">
        <f>SUM(D72:G72)</f>
        <v>2598.333907757933</v>
      </c>
    </row>
    <row r="73" spans="1:8" ht="16.95" customHeight="1" x14ac:dyDescent="0.3">
      <c r="A73" s="6"/>
      <c r="B73" s="9"/>
      <c r="C73" s="9" t="s">
        <v>65</v>
      </c>
      <c r="D73" s="20">
        <f>D72</f>
        <v>2169.5384742705719</v>
      </c>
      <c r="E73" s="20">
        <f>E72</f>
        <v>81.862436204259822</v>
      </c>
      <c r="F73" s="20">
        <f>F72</f>
        <v>0</v>
      </c>
      <c r="G73" s="20">
        <f>G72</f>
        <v>346.93299728310126</v>
      </c>
      <c r="H73" s="20">
        <f>SUM(D73:G73)</f>
        <v>2598.333907757933</v>
      </c>
    </row>
    <row r="74" spans="1:8" ht="16.95" customHeight="1" x14ac:dyDescent="0.3">
      <c r="A74" s="6"/>
      <c r="B74" s="9"/>
      <c r="C74" s="9" t="s">
        <v>64</v>
      </c>
      <c r="D74" s="20">
        <f>D73 + D70</f>
        <v>13017.230845623431</v>
      </c>
      <c r="E74" s="20">
        <f>E73 + E70</f>
        <v>491.1746172255589</v>
      </c>
      <c r="F74" s="20">
        <f>F73 + F70</f>
        <v>0</v>
      </c>
      <c r="G74" s="20">
        <f>G73 + G70</f>
        <v>2081.5979836986071</v>
      </c>
      <c r="H74" s="20">
        <f>SUM(D74:G74)</f>
        <v>15590.003446547598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7017.1347197287996</v>
      </c>
      <c r="E13" s="19">
        <v>116.59648435440999</v>
      </c>
      <c r="F13" s="19">
        <v>0</v>
      </c>
      <c r="G13" s="19">
        <v>0</v>
      </c>
      <c r="H13" s="19">
        <v>7133.7312040832003</v>
      </c>
      <c r="J13" s="5"/>
    </row>
    <row r="14" spans="1:14" ht="16.95" customHeight="1" x14ac:dyDescent="0.3">
      <c r="A14" s="6"/>
      <c r="B14" s="9"/>
      <c r="C14" s="9" t="s">
        <v>84</v>
      </c>
      <c r="D14" s="19">
        <v>7017.1347197287996</v>
      </c>
      <c r="E14" s="19">
        <v>116.59648435440999</v>
      </c>
      <c r="F14" s="19">
        <v>0</v>
      </c>
      <c r="G14" s="19">
        <v>0</v>
      </c>
      <c r="H14" s="19">
        <v>7133.7312040832003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48</v>
      </c>
      <c r="D13" s="19">
        <v>0</v>
      </c>
      <c r="E13" s="19">
        <v>0</v>
      </c>
      <c r="F13" s="19">
        <v>0</v>
      </c>
      <c r="G13" s="19">
        <v>82.619540085512995</v>
      </c>
      <c r="H13" s="19">
        <v>82.619540085512995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82.619540085512995</v>
      </c>
      <c r="H14" s="19">
        <v>82.619540085512995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819.09473684211002</v>
      </c>
      <c r="H13" s="19">
        <v>819.09473684211002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819.09473684211002</v>
      </c>
      <c r="H14" s="19">
        <v>819.09473684211002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2992.5</v>
      </c>
      <c r="E13" s="19">
        <v>261.24</v>
      </c>
      <c r="F13" s="19">
        <v>0</v>
      </c>
      <c r="G13" s="19">
        <v>0</v>
      </c>
      <c r="H13" s="19">
        <v>3253.74</v>
      </c>
      <c r="J13" s="5"/>
    </row>
    <row r="14" spans="1:14" ht="16.95" customHeight="1" x14ac:dyDescent="0.3">
      <c r="A14" s="6"/>
      <c r="B14" s="9"/>
      <c r="C14" s="9" t="s">
        <v>84</v>
      </c>
      <c r="D14" s="19">
        <v>2992.5</v>
      </c>
      <c r="E14" s="19">
        <v>261.24</v>
      </c>
      <c r="F14" s="19">
        <v>0</v>
      </c>
      <c r="G14" s="19">
        <v>0</v>
      </c>
      <c r="H14" s="19">
        <v>3253.74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373.59</v>
      </c>
      <c r="H13" s="19">
        <v>373.59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373.59</v>
      </c>
      <c r="H14" s="19">
        <v>373.59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3.9</v>
      </c>
      <c r="E13" s="19">
        <v>0</v>
      </c>
      <c r="F13" s="19">
        <v>0</v>
      </c>
      <c r="G13" s="19">
        <v>0</v>
      </c>
      <c r="H13" s="19">
        <v>3.9</v>
      </c>
      <c r="J13" s="5"/>
    </row>
    <row r="14" spans="1:14" ht="16.95" customHeight="1" x14ac:dyDescent="0.3">
      <c r="A14" s="6"/>
      <c r="B14" s="9"/>
      <c r="C14" s="9" t="s">
        <v>84</v>
      </c>
      <c r="D14" s="19">
        <v>3.9</v>
      </c>
      <c r="E14" s="19">
        <v>0</v>
      </c>
      <c r="F14" s="19">
        <v>0</v>
      </c>
      <c r="G14" s="19">
        <v>0</v>
      </c>
      <c r="H14" s="19">
        <v>3.9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94</v>
      </c>
      <c r="D13" s="19">
        <v>0</v>
      </c>
      <c r="E13" s="19">
        <v>0</v>
      </c>
      <c r="F13" s="19">
        <v>0</v>
      </c>
      <c r="G13" s="19">
        <v>1.295652173913</v>
      </c>
      <c r="H13" s="19">
        <v>1.295652173913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1.295652173913</v>
      </c>
      <c r="H14" s="19">
        <v>1.295652173913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2025-11-19T07:32:45Z</dcterms:modified>
</cp:coreProperties>
</file>